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50" activeTab="0"/>
  </bookViews>
  <sheets>
    <sheet name="10-17" sheetId="1" r:id="rId1"/>
    <sheet name="9-17" sheetId="2" r:id="rId2"/>
  </sheets>
  <definedNames>
    <definedName name="_xlnm.Print_Area" localSheetId="0">'10-17'!$A$2:$AE$10</definedName>
    <definedName name="_xlnm.Print_Area" localSheetId="1">'9-17'!$A$2:$AF$10</definedName>
    <definedName name="_xlnm.Print_Titles" localSheetId="0">'10-17'!$1:$4</definedName>
    <definedName name="_xlnm.Print_Titles" localSheetId="1">'9-17'!$1:$4</definedName>
  </definedNames>
  <calcPr fullCalcOnLoad="1"/>
</workbook>
</file>

<file path=xl/comments1.xml><?xml version="1.0" encoding="utf-8"?>
<comments xmlns="http://schemas.openxmlformats.org/spreadsheetml/2006/main">
  <authors>
    <author>bryan</author>
    <author>Bryan Bush</author>
  </authors>
  <commentList>
    <comment ref="T2" authorId="0">
      <text>
        <r>
          <rPr>
            <sz val="9"/>
            <rFont val="Tahoma"/>
            <family val="2"/>
          </rPr>
          <t>Change Formula to look at previous month</t>
        </r>
      </text>
    </comment>
    <comment ref="O3" authorId="1">
      <text>
        <r>
          <rPr>
            <b/>
            <sz val="9"/>
            <rFont val="Tahoma"/>
            <family val="2"/>
          </rPr>
          <t xml:space="preserve">Earned - Billed
</t>
        </r>
        <r>
          <rPr>
            <sz val="9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9"/>
            <rFont val="Tahoma"/>
            <family val="2"/>
          </rPr>
          <t>Projected GP x % Comp</t>
        </r>
      </text>
    </comment>
    <comment ref="Z4" authorId="0">
      <text>
        <r>
          <rPr>
            <sz val="9"/>
            <rFont val="Tahoma"/>
            <family val="2"/>
          </rPr>
          <t xml:space="preserve">Adj. Cont - CTD - Earned GP
</t>
        </r>
      </text>
    </comment>
    <comment ref="AB4" authorId="1">
      <text>
        <r>
          <rPr>
            <b/>
            <sz val="9"/>
            <rFont val="Tahoma"/>
            <family val="2"/>
          </rPr>
          <t>Current Budget - CTD</t>
        </r>
      </text>
    </comment>
    <comment ref="AD4" authorId="1">
      <text>
        <r>
          <rPr>
            <b/>
            <sz val="9"/>
            <rFont val="Tahoma"/>
            <family val="2"/>
          </rPr>
          <t>Cost to Complete - B.O.H.</t>
        </r>
      </text>
    </comment>
  </commentList>
</comments>
</file>

<file path=xl/comments2.xml><?xml version="1.0" encoding="utf-8"?>
<comments xmlns="http://schemas.openxmlformats.org/spreadsheetml/2006/main">
  <authors>
    <author>bryan</author>
    <author>Bryan Bush</author>
  </authors>
  <commentList>
    <comment ref="T2" authorId="0">
      <text>
        <r>
          <rPr>
            <sz val="9"/>
            <rFont val="Tahoma"/>
            <family val="2"/>
          </rPr>
          <t>Change Formula for last month</t>
        </r>
      </text>
    </comment>
    <comment ref="O3" authorId="1">
      <text>
        <r>
          <rPr>
            <b/>
            <sz val="9"/>
            <rFont val="Tahoma"/>
            <family val="2"/>
          </rPr>
          <t xml:space="preserve">Earned - Billed
</t>
        </r>
        <r>
          <rPr>
            <sz val="9"/>
            <rFont val="Tahoma"/>
            <family val="2"/>
          </rPr>
          <t xml:space="preserve">
</t>
        </r>
      </text>
    </comment>
    <comment ref="P4" authorId="1">
      <text>
        <r>
          <rPr>
            <b/>
            <sz val="9"/>
            <rFont val="Tahoma"/>
            <family val="2"/>
          </rPr>
          <t>Projected GP x % Comp</t>
        </r>
      </text>
    </comment>
    <comment ref="AA4" authorId="0">
      <text>
        <r>
          <rPr>
            <sz val="9"/>
            <rFont val="Tahoma"/>
            <family val="2"/>
          </rPr>
          <t xml:space="preserve">Adj. Cont - CTD - Earned GP
</t>
        </r>
      </text>
    </comment>
    <comment ref="AC4" authorId="1">
      <text>
        <r>
          <rPr>
            <b/>
            <sz val="9"/>
            <rFont val="Tahoma"/>
            <family val="2"/>
          </rPr>
          <t>Current Budget - CTD</t>
        </r>
      </text>
    </comment>
    <comment ref="AE4" authorId="1">
      <text>
        <r>
          <rPr>
            <b/>
            <sz val="9"/>
            <rFont val="Tahoma"/>
            <family val="2"/>
          </rPr>
          <t>Cost to Complete - B.O.H.</t>
        </r>
      </text>
    </comment>
  </commentList>
</comments>
</file>

<file path=xl/sharedStrings.xml><?xml version="1.0" encoding="utf-8"?>
<sst xmlns="http://schemas.openxmlformats.org/spreadsheetml/2006/main" count="165" uniqueCount="66">
  <si>
    <t>Job</t>
  </si>
  <si>
    <t>CTD</t>
  </si>
  <si>
    <t>Budget</t>
  </si>
  <si>
    <t>Current</t>
  </si>
  <si>
    <t>Contract</t>
  </si>
  <si>
    <t>Earned</t>
  </si>
  <si>
    <t>Billed</t>
  </si>
  <si>
    <t>Costs</t>
  </si>
  <si>
    <t>Costs to</t>
  </si>
  <si>
    <t>Complete</t>
  </si>
  <si>
    <t>GP</t>
  </si>
  <si>
    <t>Projected</t>
  </si>
  <si>
    <t>City Glass Company</t>
  </si>
  <si>
    <t>Job#</t>
  </si>
  <si>
    <t>%</t>
  </si>
  <si>
    <t>Comp</t>
  </si>
  <si>
    <t>MU</t>
  </si>
  <si>
    <t>Margin</t>
  </si>
  <si>
    <t>CTD - Previous Month</t>
  </si>
  <si>
    <t>MB7</t>
  </si>
  <si>
    <t>CTD/Budget</t>
  </si>
  <si>
    <t>Cont/Budget</t>
  </si>
  <si>
    <t>Prof/Cont</t>
  </si>
  <si>
    <t>Earned-Billed</t>
  </si>
  <si>
    <t>Cont - Billed</t>
  </si>
  <si>
    <t>Budg - CTD</t>
  </si>
  <si>
    <t>CTC - BOH</t>
  </si>
  <si>
    <t>PGP x % Comp</t>
  </si>
  <si>
    <t>Earned GP - Previous Earned GP</t>
  </si>
  <si>
    <t>PM</t>
  </si>
  <si>
    <t>LM</t>
  </si>
  <si>
    <t>Bid</t>
  </si>
  <si>
    <t>BASELINE</t>
  </si>
  <si>
    <t>JD</t>
  </si>
  <si>
    <t>Gross Profit</t>
  </si>
  <si>
    <t>Revenue</t>
  </si>
  <si>
    <t>Billing</t>
  </si>
  <si>
    <t>CHANGE FROM LAST MONTH</t>
  </si>
  <si>
    <r>
      <rPr>
        <b/>
        <sz val="8"/>
        <color indexed="10"/>
        <rFont val="Century Gothic"/>
        <family val="2"/>
      </rPr>
      <t>(Over)</t>
    </r>
    <r>
      <rPr>
        <b/>
        <sz val="8"/>
        <rFont val="Century Gothic"/>
        <family val="2"/>
      </rPr>
      <t>/Under</t>
    </r>
  </si>
  <si>
    <t>Min Mark Up</t>
  </si>
  <si>
    <t>Orig</t>
  </si>
  <si>
    <t>Cont</t>
  </si>
  <si>
    <t>Budg</t>
  </si>
  <si>
    <t>HIDE</t>
  </si>
  <si>
    <t>Adj</t>
  </si>
  <si>
    <t>Delta</t>
  </si>
  <si>
    <t>Remaining</t>
  </si>
  <si>
    <t>Borrow</t>
  </si>
  <si>
    <t>BOH</t>
  </si>
  <si>
    <t/>
  </si>
  <si>
    <t>JC</t>
  </si>
  <si>
    <t>NE</t>
  </si>
  <si>
    <t>ST</t>
  </si>
  <si>
    <t>GP on BL</t>
  </si>
  <si>
    <t>/</t>
  </si>
  <si>
    <t>=    %</t>
  </si>
  <si>
    <t>X</t>
  </si>
  <si>
    <t>=</t>
  </si>
  <si>
    <t>-</t>
  </si>
  <si>
    <t>Over/Under</t>
  </si>
  <si>
    <t>Costs To</t>
  </si>
  <si>
    <t>Date</t>
  </si>
  <si>
    <t>Incentive</t>
  </si>
  <si>
    <t>Project A</t>
  </si>
  <si>
    <t>Project B</t>
  </si>
  <si>
    <t>Project 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</si>
</sst>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@_)"/>
    <numFmt numFmtId="165" formatCode="[$-409]dddd\,\ mmmm\ dd\,\ yyyy"/>
    <numFmt numFmtId="166" formatCode="[$-409]mmm\-yy;@"/>
    <numFmt numFmtId="167" formatCode="&quot;$&quot;#,##0.00"/>
    <numFmt numFmtId="168" formatCode="0.0%"/>
    <numFmt numFmtId="169" formatCode="###,###,##0.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);[Red]\(#,##0.0\)"/>
    <numFmt numFmtId="182" formatCode="[$-409]h:mm:ss\ AM/PM"/>
    <numFmt numFmtId="183" formatCode="0.000%"/>
    <numFmt numFmtId="184" formatCode="0.000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8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20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i/>
      <sz val="10"/>
      <color indexed="23"/>
      <name val="Century Gothic"/>
      <family val="2"/>
    </font>
    <font>
      <sz val="10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52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b/>
      <sz val="18"/>
      <color indexed="56"/>
      <name val="Cambria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56"/>
      <name val="Century Gothic"/>
      <family val="2"/>
    </font>
    <font>
      <sz val="10"/>
      <color indexed="56"/>
      <name val="Century Gothic"/>
      <family val="2"/>
    </font>
    <font>
      <b/>
      <sz val="12"/>
      <color indexed="10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9C0006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i/>
      <sz val="10"/>
      <color rgb="FF7F7F7F"/>
      <name val="Century Gothic"/>
      <family val="2"/>
    </font>
    <font>
      <sz val="10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FA7D00"/>
      <name val="Century Gothic"/>
      <family val="2"/>
    </font>
    <font>
      <sz val="10"/>
      <color rgb="FF9C65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b/>
      <sz val="18"/>
      <color theme="3"/>
      <name val="Cambria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002060"/>
      <name val="Century Gothic"/>
      <family val="2"/>
    </font>
    <font>
      <sz val="10"/>
      <color rgb="FF002060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center"/>
    </xf>
    <xf numFmtId="10" fontId="5" fillId="0" borderId="0" xfId="64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0" fontId="7" fillId="0" borderId="0" xfId="64" applyNumberFormat="1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7" fillId="0" borderId="12" xfId="0" applyFont="1" applyBorder="1" applyAlignment="1">
      <alignment horizontal="center" wrapText="1"/>
    </xf>
    <xf numFmtId="38" fontId="5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10" fontId="5" fillId="0" borderId="0" xfId="64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8" fontId="5" fillId="0" borderId="14" xfId="0" applyNumberFormat="1" applyFont="1" applyFill="1" applyBorder="1" applyAlignment="1">
      <alignment horizontal="right"/>
    </xf>
    <xf numFmtId="38" fontId="6" fillId="0" borderId="14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center"/>
    </xf>
    <xf numFmtId="38" fontId="5" fillId="0" borderId="15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center"/>
    </xf>
    <xf numFmtId="10" fontId="6" fillId="0" borderId="15" xfId="64" applyNumberFormat="1" applyFont="1" applyFill="1" applyBorder="1" applyAlignment="1">
      <alignment horizontal="center"/>
    </xf>
    <xf numFmtId="40" fontId="5" fillId="0" borderId="1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/>
    </xf>
    <xf numFmtId="3" fontId="7" fillId="34" borderId="18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8" fontId="6" fillId="6" borderId="13" xfId="0" applyNumberFormat="1" applyFont="1" applyFill="1" applyBorder="1" applyAlignment="1">
      <alignment horizontal="right"/>
    </xf>
    <xf numFmtId="38" fontId="6" fillId="6" borderId="15" xfId="0" applyNumberFormat="1" applyFont="1" applyFill="1" applyBorder="1" applyAlignment="1">
      <alignment horizontal="right"/>
    </xf>
    <xf numFmtId="14" fontId="6" fillId="35" borderId="0" xfId="0" applyNumberFormat="1" applyFont="1" applyFill="1" applyAlignment="1">
      <alignment horizontal="center"/>
    </xf>
    <xf numFmtId="0" fontId="5" fillId="35" borderId="0" xfId="0" applyNumberFormat="1" applyFont="1" applyFill="1" applyAlignment="1">
      <alignment horizontal="left"/>
    </xf>
    <xf numFmtId="0" fontId="5" fillId="35" borderId="0" xfId="0" applyNumberFormat="1" applyFont="1" applyFill="1" applyAlignment="1">
      <alignment horizontal="center"/>
    </xf>
    <xf numFmtId="3" fontId="7" fillId="35" borderId="12" xfId="0" applyNumberFormat="1" applyFont="1" applyFill="1" applyBorder="1" applyAlignment="1">
      <alignment horizontal="center" wrapText="1"/>
    </xf>
    <xf numFmtId="4" fontId="7" fillId="35" borderId="0" xfId="0" applyNumberFormat="1" applyFont="1" applyFill="1" applyAlignment="1">
      <alignment horizontal="center" wrapText="1"/>
    </xf>
    <xf numFmtId="3" fontId="7" fillId="35" borderId="0" xfId="0" applyNumberFormat="1" applyFont="1" applyFill="1" applyAlignment="1">
      <alignment wrapText="1"/>
    </xf>
    <xf numFmtId="10" fontId="7" fillId="35" borderId="12" xfId="64" applyNumberFormat="1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 horizontal="center"/>
    </xf>
    <xf numFmtId="4" fontId="6" fillId="35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/>
    </xf>
    <xf numFmtId="0" fontId="6" fillId="35" borderId="0" xfId="0" applyNumberFormat="1" applyFont="1" applyFill="1" applyAlignment="1">
      <alignment/>
    </xf>
    <xf numFmtId="4" fontId="6" fillId="35" borderId="10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0" fontId="6" fillId="35" borderId="0" xfId="0" applyNumberFormat="1" applyFont="1" applyFill="1" applyAlignment="1">
      <alignment horizontal="left"/>
    </xf>
    <xf numFmtId="3" fontId="6" fillId="35" borderId="0" xfId="0" applyNumberFormat="1" applyFont="1" applyFill="1" applyAlignment="1">
      <alignment horizontal="right"/>
    </xf>
    <xf numFmtId="168" fontId="6" fillId="35" borderId="0" xfId="64" applyNumberFormat="1" applyFont="1" applyFill="1" applyAlignment="1">
      <alignment horizontal="center"/>
    </xf>
    <xf numFmtId="10" fontId="6" fillId="35" borderId="0" xfId="64" applyNumberFormat="1" applyFont="1" applyFill="1" applyAlignment="1">
      <alignment horizontal="center"/>
    </xf>
    <xf numFmtId="38" fontId="6" fillId="35" borderId="0" xfId="0" applyNumberFormat="1" applyFont="1" applyFill="1" applyAlignment="1">
      <alignment horizontal="right"/>
    </xf>
    <xf numFmtId="38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38" fontId="6" fillId="35" borderId="10" xfId="0" applyNumberFormat="1" applyFont="1" applyFill="1" applyBorder="1" applyAlignment="1">
      <alignment horizontal="right"/>
    </xf>
    <xf numFmtId="38" fontId="6" fillId="35" borderId="14" xfId="0" applyNumberFormat="1" applyFont="1" applyFill="1" applyBorder="1" applyAlignment="1">
      <alignment horizontal="right"/>
    </xf>
    <xf numFmtId="38" fontId="5" fillId="35" borderId="10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38" fontId="5" fillId="35" borderId="14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/>
    </xf>
    <xf numFmtId="10" fontId="5" fillId="6" borderId="10" xfId="64" applyNumberFormat="1" applyFont="1" applyFill="1" applyBorder="1" applyAlignment="1">
      <alignment horizontal="right"/>
    </xf>
    <xf numFmtId="3" fontId="5" fillId="6" borderId="13" xfId="0" applyNumberFormat="1" applyFont="1" applyFill="1" applyBorder="1" applyAlignment="1">
      <alignment horizontal="right"/>
    </xf>
    <xf numFmtId="38" fontId="5" fillId="6" borderId="20" xfId="0" applyNumberFormat="1" applyFont="1" applyFill="1" applyBorder="1" applyAlignment="1">
      <alignment horizontal="right"/>
    </xf>
    <xf numFmtId="10" fontId="5" fillId="6" borderId="14" xfId="64" applyNumberFormat="1" applyFont="1" applyFill="1" applyBorder="1" applyAlignment="1">
      <alignment horizontal="right"/>
    </xf>
    <xf numFmtId="3" fontId="5" fillId="6" borderId="15" xfId="0" applyNumberFormat="1" applyFont="1" applyFill="1" applyBorder="1" applyAlignment="1">
      <alignment horizontal="right"/>
    </xf>
    <xf numFmtId="0" fontId="6" fillId="35" borderId="18" xfId="0" applyNumberFormat="1" applyFont="1" applyFill="1" applyBorder="1" applyAlignment="1">
      <alignment horizontal="center"/>
    </xf>
    <xf numFmtId="0" fontId="6" fillId="35" borderId="14" xfId="0" applyNumberFormat="1" applyFont="1" applyFill="1" applyBorder="1" applyAlignment="1">
      <alignment horizontal="center"/>
    </xf>
    <xf numFmtId="3" fontId="7" fillId="35" borderId="0" xfId="0" applyNumberFormat="1" applyFont="1" applyFill="1" applyAlignment="1">
      <alignment horizontal="center" wrapText="1"/>
    </xf>
    <xf numFmtId="38" fontId="5" fillId="0" borderId="0" xfId="0" applyNumberFormat="1" applyFont="1" applyAlignment="1">
      <alignment/>
    </xf>
    <xf numFmtId="10" fontId="5" fillId="0" borderId="0" xfId="64" applyNumberFormat="1" applyFont="1" applyFill="1" applyAlignment="1">
      <alignment/>
    </xf>
    <xf numFmtId="0" fontId="6" fillId="0" borderId="0" xfId="0" applyFont="1" applyAlignment="1">
      <alignment/>
    </xf>
    <xf numFmtId="38" fontId="6" fillId="0" borderId="21" xfId="0" applyNumberFormat="1" applyFont="1" applyFill="1" applyBorder="1" applyAlignment="1">
      <alignment horizontal="center" wrapText="1"/>
    </xf>
    <xf numFmtId="38" fontId="6" fillId="6" borderId="2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38" fontId="6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9" fontId="6" fillId="0" borderId="13" xfId="64" applyNumberFormat="1" applyFont="1" applyFill="1" applyBorder="1" applyAlignment="1">
      <alignment horizontal="center"/>
    </xf>
    <xf numFmtId="0" fontId="50" fillId="35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3" fontId="50" fillId="35" borderId="0" xfId="0" applyNumberFormat="1" applyFont="1" applyFill="1" applyAlignment="1">
      <alignment horizontal="center"/>
    </xf>
    <xf numFmtId="3" fontId="50" fillId="35" borderId="12" xfId="0" applyNumberFormat="1" applyFont="1" applyFill="1" applyBorder="1" applyAlignment="1">
      <alignment horizontal="center"/>
    </xf>
    <xf numFmtId="10" fontId="50" fillId="35" borderId="11" xfId="64" applyNumberFormat="1" applyFont="1" applyFill="1" applyBorder="1" applyAlignment="1">
      <alignment horizontal="center"/>
    </xf>
    <xf numFmtId="4" fontId="50" fillId="35" borderId="0" xfId="0" applyNumberFormat="1" applyFont="1" applyFill="1" applyAlignment="1">
      <alignment horizontal="center"/>
    </xf>
    <xf numFmtId="3" fontId="51" fillId="35" borderId="0" xfId="0" applyNumberFormat="1" applyFont="1" applyFill="1" applyAlignment="1">
      <alignment horizontal="center"/>
    </xf>
    <xf numFmtId="10" fontId="50" fillId="35" borderId="12" xfId="64" applyNumberFormat="1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0" fontId="50" fillId="35" borderId="21" xfId="0" applyFont="1" applyFill="1" applyBorder="1" applyAlignment="1">
      <alignment horizontal="center" wrapText="1"/>
    </xf>
    <xf numFmtId="38" fontId="5" fillId="36" borderId="10" xfId="0" applyNumberFormat="1" applyFont="1" applyFill="1" applyBorder="1" applyAlignment="1">
      <alignment horizontal="right"/>
    </xf>
    <xf numFmtId="38" fontId="5" fillId="36" borderId="14" xfId="0" applyNumberFormat="1" applyFont="1" applyFill="1" applyBorder="1" applyAlignment="1">
      <alignment horizontal="right"/>
    </xf>
    <xf numFmtId="0" fontId="52" fillId="35" borderId="0" xfId="0" applyFont="1" applyFill="1" applyAlignment="1">
      <alignment horizontal="center"/>
    </xf>
    <xf numFmtId="10" fontId="7" fillId="0" borderId="0" xfId="0" applyNumberFormat="1" applyFont="1" applyAlignment="1">
      <alignment horizontal="center" wrapText="1"/>
    </xf>
    <xf numFmtId="10" fontId="7" fillId="35" borderId="0" xfId="0" applyNumberFormat="1" applyFont="1" applyFill="1" applyAlignment="1">
      <alignment horizontal="center" wrapText="1"/>
    </xf>
    <xf numFmtId="10" fontId="50" fillId="35" borderId="0" xfId="0" applyNumberFormat="1" applyFont="1" applyFill="1" applyAlignment="1">
      <alignment horizontal="center"/>
    </xf>
    <xf numFmtId="10" fontId="6" fillId="0" borderId="10" xfId="64" applyNumberFormat="1" applyFont="1" applyFill="1" applyBorder="1" applyAlignment="1">
      <alignment horizontal="center"/>
    </xf>
    <xf numFmtId="10" fontId="6" fillId="0" borderId="14" xfId="64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 horizontal="center"/>
    </xf>
    <xf numFmtId="164" fontId="48" fillId="0" borderId="0" xfId="60" applyNumberFormat="1" applyFont="1" applyAlignment="1" applyProtection="1">
      <alignment horizontal="right"/>
      <protection locked="0"/>
    </xf>
    <xf numFmtId="164" fontId="48" fillId="0" borderId="0" xfId="60" applyNumberFormat="1" applyFont="1" applyProtection="1">
      <alignment/>
      <protection locked="0"/>
    </xf>
    <xf numFmtId="0" fontId="32" fillId="0" borderId="0" xfId="60">
      <alignment/>
      <protection/>
    </xf>
    <xf numFmtId="0" fontId="6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 horizontal="right"/>
      <protection locked="0"/>
    </xf>
    <xf numFmtId="169" fontId="0" fillId="37" borderId="0" xfId="0" applyNumberFormat="1" applyFill="1" applyAlignment="1" applyProtection="1">
      <alignment horizontal="right"/>
      <protection/>
    </xf>
    <xf numFmtId="164" fontId="6" fillId="35" borderId="13" xfId="0" applyNumberFormat="1" applyFont="1" applyFill="1" applyBorder="1" applyAlignment="1">
      <alignment/>
    </xf>
    <xf numFmtId="3" fontId="7" fillId="35" borderId="0" xfId="0" applyNumberFormat="1" applyFont="1" applyFill="1" applyAlignment="1">
      <alignment horizontal="center" wrapText="1"/>
    </xf>
    <xf numFmtId="0" fontId="6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5" fillId="0" borderId="0" xfId="64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10" fontId="5" fillId="0" borderId="0" xfId="64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0" fontId="5" fillId="0" borderId="0" xfId="64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53" fillId="0" borderId="0" xfId="0" applyNumberFormat="1" applyFont="1" applyFill="1" applyBorder="1" applyAlignment="1">
      <alignment vertical="center" textRotation="90" wrapText="1"/>
    </xf>
    <xf numFmtId="0" fontId="53" fillId="0" borderId="0" xfId="0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tabSelected="1" zoomScale="90" zoomScaleNormal="90" zoomScalePageLayoutView="0" workbookViewId="0" topLeftCell="A1">
      <pane xSplit="1" ySplit="4" topLeftCell="B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F24" sqref="AF24"/>
    </sheetView>
  </sheetViews>
  <sheetFormatPr defaultColWidth="9.140625" defaultRowHeight="12.75"/>
  <cols>
    <col min="1" max="1" width="38.7109375" style="18" customWidth="1"/>
    <col min="2" max="2" width="5.421875" style="16" customWidth="1"/>
    <col min="3" max="3" width="3.8515625" style="28" customWidth="1"/>
    <col min="4" max="4" width="4.57421875" style="16" hidden="1" customWidth="1"/>
    <col min="5" max="5" width="9.8515625" style="5" customWidth="1"/>
    <col min="6" max="6" width="11.00390625" style="5" customWidth="1"/>
    <col min="7" max="7" width="8.8515625" style="120" customWidth="1"/>
    <col min="8" max="8" width="11.00390625" style="5" customWidth="1"/>
    <col min="9" max="9" width="8.57421875" style="8" customWidth="1"/>
    <col min="10" max="11" width="8.7109375" style="43" customWidth="1"/>
    <col min="12" max="12" width="11.57421875" style="8" customWidth="1"/>
    <col min="13" max="13" width="8.421875" style="9" customWidth="1"/>
    <col min="14" max="14" width="9.8515625" style="5" customWidth="1"/>
    <col min="15" max="15" width="12.57421875" style="2" customWidth="1"/>
    <col min="16" max="17" width="10.57421875" style="2" customWidth="1"/>
    <col min="18" max="18" width="10.421875" style="2" customWidth="1"/>
    <col min="19" max="19" width="10.00390625" style="93" customWidth="1"/>
    <col min="20" max="20" width="11.57421875" style="2" customWidth="1"/>
    <col min="21" max="21" width="9.140625" style="2" customWidth="1"/>
    <col min="22" max="22" width="12.00390625" style="5" customWidth="1"/>
    <col min="23" max="23" width="10.57421875" style="2" customWidth="1"/>
    <col min="24" max="24" width="12.8515625" style="2" customWidth="1"/>
    <col min="25" max="25" width="10.57421875" style="2" bestFit="1" customWidth="1"/>
    <col min="26" max="29" width="11.57421875" style="2" customWidth="1"/>
    <col min="30" max="30" width="9.140625" style="2" customWidth="1"/>
    <col min="31" max="31" width="2.00390625" style="3" customWidth="1"/>
    <col min="32" max="32" width="38.28125" style="2" customWidth="1"/>
    <col min="33" max="33" width="9.00390625" style="2" customWidth="1"/>
    <col min="34" max="34" width="12.57421875" style="2" bestFit="1" customWidth="1"/>
    <col min="35" max="35" width="3.57421875" style="2" customWidth="1"/>
    <col min="36" max="36" width="12.57421875" style="2" bestFit="1" customWidth="1"/>
    <col min="37" max="37" width="7.421875" style="2" bestFit="1" customWidth="1"/>
    <col min="38" max="38" width="4.00390625" style="2" bestFit="1" customWidth="1"/>
    <col min="39" max="39" width="12.57421875" style="2" bestFit="1" customWidth="1"/>
    <col min="40" max="40" width="3.8515625" style="2" bestFit="1" customWidth="1"/>
    <col min="41" max="41" width="12.57421875" style="2" bestFit="1" customWidth="1"/>
    <col min="42" max="42" width="3.421875" style="2" bestFit="1" customWidth="1"/>
    <col min="43" max="43" width="12.57421875" style="2" bestFit="1" customWidth="1"/>
    <col min="44" max="44" width="3.8515625" style="2" bestFit="1" customWidth="1"/>
    <col min="45" max="45" width="13.8515625" style="2" bestFit="1" customWidth="1"/>
    <col min="46" max="47" width="2.00390625" style="2" customWidth="1"/>
    <col min="48" max="48" width="2.8515625" style="2" customWidth="1"/>
    <col min="49" max="16384" width="9.140625" style="2" customWidth="1"/>
  </cols>
  <sheetData>
    <row r="1" spans="1:31" s="10" customFormat="1" ht="31.5" customHeight="1">
      <c r="A1" s="16" t="s">
        <v>12</v>
      </c>
      <c r="B1" s="16"/>
      <c r="C1" s="28"/>
      <c r="D1" s="16"/>
      <c r="E1" s="11" t="s">
        <v>19</v>
      </c>
      <c r="F1" s="11" t="s">
        <v>19</v>
      </c>
      <c r="G1" s="114" t="s">
        <v>20</v>
      </c>
      <c r="H1" s="11" t="s">
        <v>19</v>
      </c>
      <c r="I1" s="12" t="s">
        <v>21</v>
      </c>
      <c r="J1" s="11"/>
      <c r="K1" s="11"/>
      <c r="L1" s="12"/>
      <c r="M1" s="13" t="s">
        <v>22</v>
      </c>
      <c r="N1" s="11" t="s">
        <v>19</v>
      </c>
      <c r="O1" s="10" t="s">
        <v>23</v>
      </c>
      <c r="P1" s="10" t="s">
        <v>27</v>
      </c>
      <c r="R1" s="19"/>
      <c r="S1" s="96"/>
      <c r="T1" s="15" t="s">
        <v>28</v>
      </c>
      <c r="V1" s="11" t="s">
        <v>18</v>
      </c>
      <c r="Z1" s="14" t="s">
        <v>24</v>
      </c>
      <c r="AA1" s="14"/>
      <c r="AB1" s="10" t="s">
        <v>25</v>
      </c>
      <c r="AD1" s="14" t="s">
        <v>26</v>
      </c>
      <c r="AE1" s="22"/>
    </row>
    <row r="2" spans="1:32" s="10" customFormat="1" ht="13.5">
      <c r="A2" s="46">
        <v>43039</v>
      </c>
      <c r="B2" s="46"/>
      <c r="C2" s="47"/>
      <c r="D2" s="48"/>
      <c r="E2" s="90"/>
      <c r="F2" s="90"/>
      <c r="G2" s="115"/>
      <c r="H2" s="49"/>
      <c r="I2" s="50"/>
      <c r="J2" s="136" t="s">
        <v>43</v>
      </c>
      <c r="K2" s="136"/>
      <c r="L2" s="50"/>
      <c r="M2" s="52"/>
      <c r="N2" s="90"/>
      <c r="O2" s="53"/>
      <c r="P2" s="137" t="s">
        <v>34</v>
      </c>
      <c r="Q2" s="137"/>
      <c r="R2" s="137"/>
      <c r="S2" s="138"/>
      <c r="T2" s="59"/>
      <c r="U2" s="130" t="s">
        <v>37</v>
      </c>
      <c r="V2" s="61"/>
      <c r="W2" s="139" t="s">
        <v>32</v>
      </c>
      <c r="X2" s="137"/>
      <c r="Y2" s="138"/>
      <c r="Z2" s="54"/>
      <c r="AA2" s="54"/>
      <c r="AB2" s="54"/>
      <c r="AC2" s="54"/>
      <c r="AD2" s="54"/>
      <c r="AE2" s="54"/>
      <c r="AF2" s="140"/>
    </row>
    <row r="3" spans="1:32" s="1" customFormat="1" ht="13.5" customHeight="1">
      <c r="A3" s="48"/>
      <c r="B3" s="48"/>
      <c r="C3" s="47"/>
      <c r="D3" s="48"/>
      <c r="E3" s="101" t="s">
        <v>60</v>
      </c>
      <c r="F3" s="102" t="s">
        <v>3</v>
      </c>
      <c r="G3" s="116" t="s">
        <v>14</v>
      </c>
      <c r="H3" s="103" t="s">
        <v>44</v>
      </c>
      <c r="I3" s="104" t="s">
        <v>3</v>
      </c>
      <c r="J3" s="57" t="s">
        <v>40</v>
      </c>
      <c r="K3" s="57" t="s">
        <v>40</v>
      </c>
      <c r="L3" s="106" t="s">
        <v>31</v>
      </c>
      <c r="M3" s="107" t="s">
        <v>3</v>
      </c>
      <c r="N3" s="56"/>
      <c r="O3" s="58" t="s">
        <v>38</v>
      </c>
      <c r="P3" s="62"/>
      <c r="Q3" s="62"/>
      <c r="R3" s="62"/>
      <c r="S3" s="109" t="s">
        <v>9</v>
      </c>
      <c r="T3" s="59"/>
      <c r="U3" s="60"/>
      <c r="V3" s="61"/>
      <c r="W3" s="113">
        <v>1.25</v>
      </c>
      <c r="X3" s="62" t="s">
        <v>39</v>
      </c>
      <c r="Y3" s="61"/>
      <c r="Z3" s="128" t="s">
        <v>46</v>
      </c>
      <c r="AA3" s="128"/>
      <c r="AB3" s="101" t="s">
        <v>8</v>
      </c>
      <c r="AC3" s="128" t="s">
        <v>46</v>
      </c>
      <c r="AD3" s="128" t="s">
        <v>0</v>
      </c>
      <c r="AE3" s="55"/>
      <c r="AF3" s="140"/>
    </row>
    <row r="4" spans="1:45" s="1" customFormat="1" ht="13.5" customHeight="1">
      <c r="A4" s="63" t="s">
        <v>0</v>
      </c>
      <c r="B4" s="63" t="s">
        <v>52</v>
      </c>
      <c r="C4" s="100" t="s">
        <v>29</v>
      </c>
      <c r="D4" s="63" t="s">
        <v>30</v>
      </c>
      <c r="E4" s="102" t="s">
        <v>61</v>
      </c>
      <c r="F4" s="102" t="s">
        <v>2</v>
      </c>
      <c r="G4" s="116" t="s">
        <v>15</v>
      </c>
      <c r="H4" s="103" t="s">
        <v>4</v>
      </c>
      <c r="I4" s="105" t="s">
        <v>16</v>
      </c>
      <c r="J4" s="57" t="s">
        <v>42</v>
      </c>
      <c r="K4" s="57" t="s">
        <v>41</v>
      </c>
      <c r="L4" s="106" t="s">
        <v>16</v>
      </c>
      <c r="M4" s="107" t="s">
        <v>17</v>
      </c>
      <c r="N4" s="56" t="s">
        <v>6</v>
      </c>
      <c r="O4" s="129" t="s">
        <v>36</v>
      </c>
      <c r="P4" s="101" t="s">
        <v>5</v>
      </c>
      <c r="Q4" s="101" t="s">
        <v>11</v>
      </c>
      <c r="R4" s="108" t="s">
        <v>31</v>
      </c>
      <c r="S4" s="110" t="s">
        <v>45</v>
      </c>
      <c r="T4" s="131" t="s">
        <v>10</v>
      </c>
      <c r="U4" s="128" t="s">
        <v>17</v>
      </c>
      <c r="V4" s="129" t="s">
        <v>1</v>
      </c>
      <c r="W4" s="128" t="s">
        <v>7</v>
      </c>
      <c r="X4" s="128" t="s">
        <v>10</v>
      </c>
      <c r="Y4" s="129" t="s">
        <v>45</v>
      </c>
      <c r="Z4" s="128" t="s">
        <v>35</v>
      </c>
      <c r="AA4" s="128" t="s">
        <v>48</v>
      </c>
      <c r="AB4" s="101" t="s">
        <v>9</v>
      </c>
      <c r="AC4" s="128" t="s">
        <v>10</v>
      </c>
      <c r="AD4" s="128" t="s">
        <v>47</v>
      </c>
      <c r="AE4" s="55"/>
      <c r="AF4" s="122" t="s">
        <v>13</v>
      </c>
      <c r="AG4" s="123"/>
      <c r="AH4" s="121" t="s">
        <v>7</v>
      </c>
      <c r="AI4" s="121" t="s">
        <v>54</v>
      </c>
      <c r="AJ4" s="121" t="s">
        <v>2</v>
      </c>
      <c r="AK4" s="121" t="s">
        <v>55</v>
      </c>
      <c r="AL4" s="121" t="s">
        <v>56</v>
      </c>
      <c r="AM4" s="121" t="s">
        <v>4</v>
      </c>
      <c r="AN4" s="121" t="s">
        <v>57</v>
      </c>
      <c r="AO4" s="121" t="s">
        <v>5</v>
      </c>
      <c r="AP4" s="121" t="s">
        <v>58</v>
      </c>
      <c r="AQ4" s="121" t="s">
        <v>6</v>
      </c>
      <c r="AR4" s="121" t="s">
        <v>57</v>
      </c>
      <c r="AS4" s="121" t="s">
        <v>59</v>
      </c>
    </row>
    <row r="5" spans="1:45" s="3" customFormat="1" ht="26.25" customHeight="1">
      <c r="A5" s="135" t="str">
        <f>AF5</f>
        <v>Project A</v>
      </c>
      <c r="B5" s="88" t="s">
        <v>51</v>
      </c>
      <c r="C5" s="39" t="s">
        <v>33</v>
      </c>
      <c r="D5" s="38"/>
      <c r="E5" s="6">
        <f>AH5</f>
        <v>335001.67</v>
      </c>
      <c r="F5" s="6">
        <f>AJ5</f>
        <v>447338.21</v>
      </c>
      <c r="G5" s="117">
        <f>IF(E5=0,0,E5/F5)</f>
        <v>0.7488778345136222</v>
      </c>
      <c r="H5" s="31">
        <f>AM5</f>
        <v>563920</v>
      </c>
      <c r="I5" s="68">
        <f>IF(F5=0,0,H5/F5)</f>
        <v>1.2606121887061692</v>
      </c>
      <c r="J5" s="40">
        <v>428081</v>
      </c>
      <c r="K5" s="40">
        <v>495000</v>
      </c>
      <c r="L5" s="37">
        <f>K5/J5</f>
        <v>1.1563232192038422</v>
      </c>
      <c r="M5" s="99">
        <f>IF(F5=0,0,((H5-F5)/H5))</f>
        <v>0.2067346254787913</v>
      </c>
      <c r="N5" s="6">
        <f>AQ5</f>
        <v>385848.15</v>
      </c>
      <c r="O5" s="20">
        <f>AS5</f>
        <v>36471.53999999998</v>
      </c>
      <c r="P5" s="77">
        <f>(H5-F5)*G5</f>
        <v>87305.51843892185</v>
      </c>
      <c r="Q5" s="7">
        <f>H5-F5</f>
        <v>116581.78999999998</v>
      </c>
      <c r="R5" s="7">
        <f>K5-J5</f>
        <v>66919</v>
      </c>
      <c r="S5" s="94">
        <f>IF(G5=1,P5-R5,"")</f>
      </c>
      <c r="T5" s="95">
        <f>P5-(VLOOKUP(A5,'9-17'!$A$5:$W$7,16))</f>
        <v>2482.5943157368747</v>
      </c>
      <c r="U5" s="83">
        <f>(M5)-(VLOOKUP(A5,'9-17'!$A$5:$W$7,13))</f>
        <v>0</v>
      </c>
      <c r="V5" s="84">
        <f>(E5)-(VLOOKUP(A5,'9-17'!$A$5:$W$7,5))</f>
        <v>9526.01000000001</v>
      </c>
      <c r="W5" s="7">
        <f>H5/$W$3</f>
        <v>451136</v>
      </c>
      <c r="X5" s="7">
        <f>H5-W5</f>
        <v>112784</v>
      </c>
      <c r="Y5" s="44">
        <f>Q5-X5</f>
        <v>3797.789999999979</v>
      </c>
      <c r="Z5" s="7">
        <f>H5-E5-P5</f>
        <v>141612.81156107818</v>
      </c>
      <c r="AA5" s="7">
        <f>H5-N5</f>
        <v>178071.84999999998</v>
      </c>
      <c r="AB5" s="7">
        <f>F5-E5</f>
        <v>112336.54000000004</v>
      </c>
      <c r="AC5" s="7">
        <f>AA5-AB5</f>
        <v>65735.30999999994</v>
      </c>
      <c r="AD5" s="79">
        <f>IF(AB5-AA5&lt;0,0,AB5-AA5)</f>
        <v>0</v>
      </c>
      <c r="AE5" s="80"/>
      <c r="AF5" s="132" t="s">
        <v>63</v>
      </c>
      <c r="AG5"/>
      <c r="AH5" s="133">
        <v>335001.67</v>
      </c>
      <c r="AI5"/>
      <c r="AJ5" s="133">
        <v>447338.21</v>
      </c>
      <c r="AK5" s="134">
        <v>74.89</v>
      </c>
      <c r="AL5"/>
      <c r="AM5" s="133">
        <v>563920</v>
      </c>
      <c r="AN5"/>
      <c r="AO5" s="134">
        <v>422319.69</v>
      </c>
      <c r="AP5"/>
      <c r="AQ5" s="133">
        <v>385848.15</v>
      </c>
      <c r="AR5"/>
      <c r="AS5" s="134">
        <v>36471.53999999998</v>
      </c>
    </row>
    <row r="6" spans="1:47" s="3" customFormat="1" ht="26.25" customHeight="1">
      <c r="A6" s="135" t="str">
        <f>AF6</f>
        <v>Project B</v>
      </c>
      <c r="B6" s="88" t="s">
        <v>51</v>
      </c>
      <c r="C6" s="39" t="s">
        <v>33</v>
      </c>
      <c r="D6" s="38"/>
      <c r="E6" s="6">
        <f>AH6</f>
        <v>1023710.92</v>
      </c>
      <c r="F6" s="6">
        <f>AJ6</f>
        <v>1023710.92</v>
      </c>
      <c r="G6" s="117">
        <f>IF(E6=0,0,E6/F6)</f>
        <v>1</v>
      </c>
      <c r="H6" s="31">
        <f>AM6</f>
        <v>1307147.83</v>
      </c>
      <c r="I6" s="68">
        <f>IF(F6=0,0,H6/F6)</f>
        <v>1.2768720196908714</v>
      </c>
      <c r="J6" s="40">
        <v>985000</v>
      </c>
      <c r="K6" s="40">
        <v>1191800</v>
      </c>
      <c r="L6" s="37">
        <f>K6/J6</f>
        <v>1.2099492385786803</v>
      </c>
      <c r="M6" s="99">
        <f>IF(F6=0,0,((H6-F6)/H6))</f>
        <v>0.2168361554025607</v>
      </c>
      <c r="N6" s="6">
        <f>AQ6</f>
        <v>1235310.83</v>
      </c>
      <c r="O6" s="20">
        <f>AS6</f>
        <v>19289.659999999916</v>
      </c>
      <c r="P6" s="77">
        <f>(H6-F6)*G6</f>
        <v>283436.91000000003</v>
      </c>
      <c r="Q6" s="7">
        <f>H6-F6</f>
        <v>283436.91000000003</v>
      </c>
      <c r="R6" s="7">
        <f>K6-J6</f>
        <v>206800</v>
      </c>
      <c r="S6" s="94">
        <f>IF(G6=1,P6-R6,"")</f>
        <v>76636.91000000003</v>
      </c>
      <c r="T6" s="95">
        <f>P6-(VLOOKUP(A6,'9-17'!$A$5:$W$7,16))</f>
        <v>31695.719925590616</v>
      </c>
      <c r="U6" s="83">
        <f>(M6)-(VLOOKUP(A6,'9-17'!$A$5:$W$7,13))</f>
        <v>0.0042692480525407805</v>
      </c>
      <c r="V6" s="84">
        <f>(E6)-(VLOOKUP(A6,'9-17'!$A$5:$W$7,5))</f>
        <v>91160.57000000007</v>
      </c>
      <c r="W6" s="7">
        <f>H6/$W$3</f>
        <v>1045718.2640000001</v>
      </c>
      <c r="X6" s="7">
        <f>H6-W6</f>
        <v>261429.566</v>
      </c>
      <c r="Y6" s="44">
        <f>Q6-X6</f>
        <v>22007.34400000004</v>
      </c>
      <c r="Z6" s="7">
        <f>H6-E6-P6</f>
        <v>0</v>
      </c>
      <c r="AA6" s="7">
        <f>H6-N6</f>
        <v>71837</v>
      </c>
      <c r="AB6" s="7">
        <f>F6-E6</f>
        <v>0</v>
      </c>
      <c r="AC6" s="7">
        <f>AA6-AB6</f>
        <v>71837</v>
      </c>
      <c r="AD6" s="79">
        <f>IF(AB6-AA6&lt;0,0,AB6-AA6)</f>
        <v>0</v>
      </c>
      <c r="AE6" s="80"/>
      <c r="AF6" s="132" t="s">
        <v>64</v>
      </c>
      <c r="AG6"/>
      <c r="AH6" s="133">
        <v>1023710.92</v>
      </c>
      <c r="AI6"/>
      <c r="AJ6" s="133">
        <v>1023710.92</v>
      </c>
      <c r="AK6" s="134">
        <v>100</v>
      </c>
      <c r="AL6"/>
      <c r="AM6" s="133">
        <v>1307147.83</v>
      </c>
      <c r="AN6"/>
      <c r="AO6" s="134">
        <v>1254600.49</v>
      </c>
      <c r="AP6"/>
      <c r="AQ6" s="133">
        <v>1235310.83</v>
      </c>
      <c r="AR6"/>
      <c r="AS6" s="134">
        <v>19289.659999999916</v>
      </c>
      <c r="AU6" s="2"/>
    </row>
    <row r="7" spans="1:45" s="5" customFormat="1" ht="26.25" customHeight="1">
      <c r="A7" s="135" t="str">
        <f>AF7</f>
        <v>Project C</v>
      </c>
      <c r="B7" s="88" t="s">
        <v>51</v>
      </c>
      <c r="C7" s="39" t="s">
        <v>50</v>
      </c>
      <c r="D7" s="38"/>
      <c r="E7" s="6">
        <f>AH7</f>
        <v>81513.06</v>
      </c>
      <c r="F7" s="6">
        <f>AJ7</f>
        <v>90851.84</v>
      </c>
      <c r="G7" s="117">
        <f>IF(E7=0,0,E7/F7)</f>
        <v>0.897208686142185</v>
      </c>
      <c r="H7" s="31">
        <f>AM7</f>
        <v>230054</v>
      </c>
      <c r="I7" s="68">
        <f>IF(F7=0,0,H7/F7)</f>
        <v>2.532188671137536</v>
      </c>
      <c r="J7" s="40">
        <v>47974</v>
      </c>
      <c r="K7" s="40">
        <v>60760</v>
      </c>
      <c r="L7" s="37">
        <f>K7/J7</f>
        <v>1.2665193646558552</v>
      </c>
      <c r="M7" s="99">
        <f>IF(F7=0,0,((H7-F7)/H7))</f>
        <v>0.6050847192398306</v>
      </c>
      <c r="N7" s="6">
        <f>AQ7</f>
        <v>227084</v>
      </c>
      <c r="O7" s="20">
        <f>AS7</f>
        <v>-20679.54999999999</v>
      </c>
      <c r="P7" s="77">
        <f>(H7-F7)*G7</f>
        <v>124893.38708175422</v>
      </c>
      <c r="Q7" s="7">
        <f>H7-F7</f>
        <v>139202.16</v>
      </c>
      <c r="R7" s="7">
        <f>K7-J7</f>
        <v>12786</v>
      </c>
      <c r="S7" s="94">
        <f>IF(G7=1,P7-R7,"")</f>
      </c>
      <c r="T7" s="95">
        <f>P7-(VLOOKUP(A7,'9-17'!$A$5:$W$7,16))</f>
        <v>-491383.6429182456</v>
      </c>
      <c r="U7" s="83">
        <f>(M7)-(VLOOKUP(A7,'9-17'!$A$5:$W$7,13))</f>
        <v>0.42698886119933965</v>
      </c>
      <c r="V7" s="84">
        <f>(E7)-(VLOOKUP(A7,'9-17'!$A$5:$W$7,5))</f>
        <v>-2762576.91</v>
      </c>
      <c r="W7" s="7">
        <f>H7/$W$3</f>
        <v>184043.2</v>
      </c>
      <c r="X7" s="7">
        <f>H7-W7</f>
        <v>46010.79999999999</v>
      </c>
      <c r="Y7" s="44">
        <f>Q7-X7</f>
        <v>93191.36000000002</v>
      </c>
      <c r="Z7" s="7">
        <f>H7-E7-P7</f>
        <v>23647.552918245783</v>
      </c>
      <c r="AA7" s="7">
        <f>H7-N7</f>
        <v>2970</v>
      </c>
      <c r="AB7" s="7">
        <f>F7-E7</f>
        <v>9338.779999999999</v>
      </c>
      <c r="AC7" s="7">
        <f>AA7-AB7</f>
        <v>-6368.779999999999</v>
      </c>
      <c r="AD7" s="79">
        <f>IF(AB7-AA7&lt;0,0,AB7-AA7)</f>
        <v>6368.779999999999</v>
      </c>
      <c r="AE7" s="80"/>
      <c r="AF7" s="132" t="s">
        <v>65</v>
      </c>
      <c r="AG7"/>
      <c r="AH7" s="133">
        <v>81513.06</v>
      </c>
      <c r="AI7"/>
      <c r="AJ7" s="133">
        <v>90851.84</v>
      </c>
      <c r="AK7" s="134">
        <v>89.72</v>
      </c>
      <c r="AL7"/>
      <c r="AM7" s="133">
        <v>230054</v>
      </c>
      <c r="AN7"/>
      <c r="AO7" s="134">
        <v>206404.45</v>
      </c>
      <c r="AP7"/>
      <c r="AQ7" s="133">
        <v>227084</v>
      </c>
      <c r="AR7"/>
      <c r="AS7" s="134">
        <v>-20679.54999999999</v>
      </c>
    </row>
    <row r="8" spans="1:48" s="5" customFormat="1" ht="26.25" customHeight="1" thickBot="1">
      <c r="A8" s="66"/>
      <c r="B8" s="89"/>
      <c r="C8" s="29"/>
      <c r="D8" s="33"/>
      <c r="E8" s="25"/>
      <c r="F8" s="25"/>
      <c r="G8" s="118"/>
      <c r="H8" s="32"/>
      <c r="I8" s="69"/>
      <c r="J8" s="41"/>
      <c r="K8" s="41"/>
      <c r="L8" s="35"/>
      <c r="M8" s="36"/>
      <c r="N8" s="25"/>
      <c r="O8" s="34"/>
      <c r="P8" s="78"/>
      <c r="Q8" s="27"/>
      <c r="R8" s="26"/>
      <c r="S8" s="97"/>
      <c r="T8" s="85"/>
      <c r="U8" s="86"/>
      <c r="V8" s="87"/>
      <c r="W8" s="26"/>
      <c r="X8" s="26"/>
      <c r="Y8" s="45"/>
      <c r="Z8" s="26"/>
      <c r="AA8" s="26"/>
      <c r="AB8" s="26"/>
      <c r="AC8" s="26"/>
      <c r="AD8" s="81"/>
      <c r="AE8" s="8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31" ht="13.5" thickTop="1">
      <c r="A9" s="67"/>
      <c r="B9" s="63"/>
      <c r="C9" s="70"/>
      <c r="D9" s="63"/>
      <c r="E9" s="71"/>
      <c r="F9" s="71">
        <f>SUM(F5:F8)</f>
        <v>1561900.9700000002</v>
      </c>
      <c r="G9" s="73"/>
      <c r="H9" s="71">
        <f>SUM(H5:H8)</f>
        <v>2101121.83</v>
      </c>
      <c r="I9" s="64">
        <f>H9/F9</f>
        <v>1.345233705821951</v>
      </c>
      <c r="J9" s="57"/>
      <c r="K9" s="57"/>
      <c r="L9" s="64"/>
      <c r="M9" s="73">
        <f>(H9-F9)/H9</f>
        <v>0.2566347425936743</v>
      </c>
      <c r="N9" s="71"/>
      <c r="O9" s="74">
        <f>SUM(O5:O8)</f>
        <v>35081.64999999991</v>
      </c>
      <c r="P9" s="74">
        <f>SUM(P5:P8)</f>
        <v>495635.8155206761</v>
      </c>
      <c r="Q9" s="74"/>
      <c r="R9" s="74"/>
      <c r="S9" s="75">
        <f>SUM(S5:S8)</f>
        <v>76636.91000000003</v>
      </c>
      <c r="T9" s="75">
        <f>SUM(T5:T8)</f>
        <v>-457205.32867691806</v>
      </c>
      <c r="U9" s="76"/>
      <c r="V9" s="71"/>
      <c r="W9" s="74"/>
      <c r="X9" s="74"/>
      <c r="Y9" s="74"/>
      <c r="Z9" s="74">
        <f>SUM(Z5:Z8)</f>
        <v>165260.36447932397</v>
      </c>
      <c r="AA9" s="74">
        <f>SUM(AA5:AA8)</f>
        <v>252878.84999999998</v>
      </c>
      <c r="AB9" s="74">
        <f>SUM(AB5:AB8)</f>
        <v>121675.32000000004</v>
      </c>
      <c r="AC9" s="74">
        <f>SUM(AC5:AC8)</f>
        <v>131203.52999999994</v>
      </c>
      <c r="AD9" s="74">
        <f>SUM(AD5:AD8)</f>
        <v>6368.779999999999</v>
      </c>
      <c r="AE9" s="76"/>
    </row>
    <row r="10" spans="1:33" ht="14.25" customHeight="1">
      <c r="A10" s="17"/>
      <c r="B10" s="21"/>
      <c r="C10" s="30"/>
      <c r="D10" s="21"/>
      <c r="E10" s="4"/>
      <c r="F10" s="4"/>
      <c r="G10" s="141"/>
      <c r="H10" s="155"/>
      <c r="I10" s="142"/>
      <c r="J10" s="155"/>
      <c r="K10" s="155"/>
      <c r="L10" s="142"/>
      <c r="M10" s="143"/>
      <c r="N10" s="144"/>
      <c r="O10" s="155"/>
      <c r="P10" s="145"/>
      <c r="Q10" s="145"/>
      <c r="R10" s="145"/>
      <c r="S10" s="155"/>
      <c r="T10" s="155"/>
      <c r="U10" s="155"/>
      <c r="V10" s="155"/>
      <c r="W10" s="155"/>
      <c r="X10" s="155"/>
      <c r="Y10" s="155"/>
      <c r="Z10" s="145"/>
      <c r="AA10" s="146"/>
      <c r="AB10" s="147"/>
      <c r="AC10" s="147"/>
      <c r="AD10" s="145"/>
      <c r="AE10" s="145"/>
      <c r="AF10" s="148"/>
      <c r="AG10" s="148"/>
    </row>
    <row r="11" spans="7:33" ht="14.25" customHeight="1">
      <c r="G11" s="149"/>
      <c r="H11" s="155"/>
      <c r="I11" s="150"/>
      <c r="J11" s="155"/>
      <c r="K11" s="155"/>
      <c r="L11" s="150"/>
      <c r="M11" s="151"/>
      <c r="N11" s="152"/>
      <c r="O11" s="155"/>
      <c r="P11" s="148"/>
      <c r="Q11" s="148"/>
      <c r="R11" s="148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48"/>
      <c r="AD11" s="155"/>
      <c r="AE11" s="155"/>
      <c r="AF11" s="148"/>
      <c r="AG11" s="148"/>
    </row>
    <row r="12" spans="7:33" ht="14.25" customHeight="1">
      <c r="G12" s="149"/>
      <c r="H12" s="155"/>
      <c r="I12" s="150"/>
      <c r="J12" s="155"/>
      <c r="K12" s="155"/>
      <c r="L12" s="150"/>
      <c r="M12" s="151"/>
      <c r="N12" s="152"/>
      <c r="O12" s="155"/>
      <c r="P12" s="148"/>
      <c r="Q12" s="148"/>
      <c r="R12" s="148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48"/>
      <c r="AD12" s="155"/>
      <c r="AE12" s="155"/>
      <c r="AF12" s="148"/>
      <c r="AG12" s="148"/>
    </row>
    <row r="13" spans="7:33" ht="14.25" customHeight="1">
      <c r="G13" s="149"/>
      <c r="H13" s="155"/>
      <c r="I13" s="150"/>
      <c r="J13" s="155"/>
      <c r="K13" s="155"/>
      <c r="L13" s="150"/>
      <c r="M13" s="151"/>
      <c r="N13" s="152"/>
      <c r="O13" s="155"/>
      <c r="P13" s="148"/>
      <c r="Q13" s="148"/>
      <c r="R13" s="148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48"/>
      <c r="AD13" s="155"/>
      <c r="AE13" s="155"/>
      <c r="AF13" s="148"/>
      <c r="AG13" s="148"/>
    </row>
    <row r="14" spans="7:33" ht="14.25" customHeight="1">
      <c r="G14" s="149"/>
      <c r="H14" s="155"/>
      <c r="I14" s="150"/>
      <c r="J14" s="155"/>
      <c r="K14" s="155"/>
      <c r="L14" s="150"/>
      <c r="M14" s="151"/>
      <c r="N14" s="152"/>
      <c r="O14" s="155"/>
      <c r="P14" s="148"/>
      <c r="Q14" s="148"/>
      <c r="R14" s="148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48"/>
      <c r="AD14" s="155"/>
      <c r="AE14" s="155"/>
      <c r="AF14" s="148"/>
      <c r="AG14" s="148"/>
    </row>
    <row r="15" spans="7:33" ht="14.25" customHeight="1">
      <c r="G15" s="149"/>
      <c r="H15" s="155"/>
      <c r="I15" s="150"/>
      <c r="J15" s="155"/>
      <c r="K15" s="155"/>
      <c r="L15" s="150"/>
      <c r="M15" s="151"/>
      <c r="N15" s="152"/>
      <c r="O15" s="155"/>
      <c r="P15" s="148"/>
      <c r="Q15" s="148"/>
      <c r="R15" s="148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48"/>
      <c r="AD15" s="155"/>
      <c r="AE15" s="155"/>
      <c r="AF15" s="148"/>
      <c r="AG15" s="148"/>
    </row>
    <row r="16" spans="7:33" ht="14.25" customHeight="1">
      <c r="G16" s="149"/>
      <c r="H16" s="155"/>
      <c r="I16" s="150"/>
      <c r="J16" s="155"/>
      <c r="K16" s="155"/>
      <c r="L16" s="150"/>
      <c r="M16" s="151"/>
      <c r="N16" s="152"/>
      <c r="O16" s="155"/>
      <c r="P16" s="148"/>
      <c r="Q16" s="148"/>
      <c r="R16" s="148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48"/>
      <c r="AD16" s="155"/>
      <c r="AE16" s="155"/>
      <c r="AF16" s="148"/>
      <c r="AG16" s="148"/>
    </row>
    <row r="17" spans="7:33" ht="14.25" customHeight="1">
      <c r="G17" s="149"/>
      <c r="H17" s="155"/>
      <c r="I17" s="150"/>
      <c r="J17" s="155"/>
      <c r="K17" s="155"/>
      <c r="L17" s="150"/>
      <c r="M17" s="151"/>
      <c r="N17" s="152"/>
      <c r="O17" s="155"/>
      <c r="P17" s="148"/>
      <c r="Q17" s="148"/>
      <c r="R17" s="148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48"/>
      <c r="AD17" s="155"/>
      <c r="AE17" s="155"/>
      <c r="AF17" s="148"/>
      <c r="AG17" s="148"/>
    </row>
    <row r="18" spans="7:33" ht="14.25" customHeight="1">
      <c r="G18" s="149"/>
      <c r="H18" s="155"/>
      <c r="I18" s="150"/>
      <c r="J18" s="155"/>
      <c r="K18" s="155"/>
      <c r="L18" s="150"/>
      <c r="M18" s="151"/>
      <c r="N18" s="152"/>
      <c r="O18" s="155"/>
      <c r="P18" s="148"/>
      <c r="Q18" s="148"/>
      <c r="R18" s="148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48"/>
      <c r="AD18" s="155"/>
      <c r="AE18" s="155"/>
      <c r="AF18" s="148"/>
      <c r="AG18" s="148"/>
    </row>
    <row r="19" spans="7:33" ht="14.25" customHeight="1">
      <c r="G19" s="149"/>
      <c r="H19" s="155"/>
      <c r="I19" s="150"/>
      <c r="J19" s="155"/>
      <c r="K19" s="155"/>
      <c r="L19" s="150"/>
      <c r="M19" s="151"/>
      <c r="N19" s="152"/>
      <c r="O19" s="155"/>
      <c r="P19" s="148"/>
      <c r="Q19" s="148"/>
      <c r="R19" s="148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48"/>
      <c r="AD19" s="155"/>
      <c r="AE19" s="155"/>
      <c r="AF19" s="148"/>
      <c r="AG19" s="148"/>
    </row>
    <row r="20" spans="7:33" ht="14.25" customHeight="1">
      <c r="G20" s="149"/>
      <c r="H20" s="155"/>
      <c r="I20" s="150"/>
      <c r="J20" s="155"/>
      <c r="K20" s="155"/>
      <c r="L20" s="150"/>
      <c r="M20" s="151"/>
      <c r="N20" s="152"/>
      <c r="O20" s="155"/>
      <c r="P20" s="148"/>
      <c r="Q20" s="148"/>
      <c r="R20" s="148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48"/>
      <c r="AD20" s="155"/>
      <c r="AE20" s="155"/>
      <c r="AF20" s="148"/>
      <c r="AG20" s="148"/>
    </row>
    <row r="21" spans="7:33" ht="14.25" customHeight="1">
      <c r="G21" s="149"/>
      <c r="H21" s="155"/>
      <c r="I21" s="150"/>
      <c r="J21" s="155"/>
      <c r="K21" s="155"/>
      <c r="L21" s="150"/>
      <c r="M21" s="151"/>
      <c r="N21" s="152"/>
      <c r="O21" s="155"/>
      <c r="P21" s="148"/>
      <c r="Q21" s="148"/>
      <c r="R21" s="148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48"/>
      <c r="AD21" s="155"/>
      <c r="AE21" s="155"/>
      <c r="AF21" s="148"/>
      <c r="AG21" s="148"/>
    </row>
    <row r="22" spans="7:33" ht="14.25" customHeight="1">
      <c r="G22" s="149"/>
      <c r="H22" s="155"/>
      <c r="I22" s="150"/>
      <c r="J22" s="155"/>
      <c r="K22" s="155"/>
      <c r="L22" s="150"/>
      <c r="M22" s="151"/>
      <c r="N22" s="152"/>
      <c r="O22" s="155"/>
      <c r="P22" s="148"/>
      <c r="Q22" s="148"/>
      <c r="R22" s="148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48"/>
      <c r="AD22" s="155"/>
      <c r="AE22" s="155"/>
      <c r="AF22" s="148"/>
      <c r="AG22" s="148"/>
    </row>
    <row r="23" spans="7:33" ht="14.25" customHeight="1">
      <c r="G23" s="149"/>
      <c r="H23" s="155"/>
      <c r="I23" s="150"/>
      <c r="J23" s="155"/>
      <c r="K23" s="155"/>
      <c r="L23" s="150"/>
      <c r="M23" s="151"/>
      <c r="N23" s="152"/>
      <c r="O23" s="155"/>
      <c r="P23" s="148"/>
      <c r="Q23" s="148"/>
      <c r="R23" s="148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48"/>
      <c r="AD23" s="155"/>
      <c r="AE23" s="155"/>
      <c r="AF23" s="148"/>
      <c r="AG23" s="148"/>
    </row>
    <row r="24" spans="7:33" ht="14.25" customHeight="1">
      <c r="G24" s="149"/>
      <c r="H24" s="155"/>
      <c r="I24" s="150"/>
      <c r="J24" s="155"/>
      <c r="K24" s="155"/>
      <c r="L24" s="150"/>
      <c r="M24" s="151"/>
      <c r="N24" s="152"/>
      <c r="O24" s="155"/>
      <c r="P24" s="148"/>
      <c r="Q24" s="148"/>
      <c r="R24" s="148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48"/>
      <c r="AD24" s="155"/>
      <c r="AE24" s="155"/>
      <c r="AF24" s="148"/>
      <c r="AG24" s="148"/>
    </row>
    <row r="25" spans="7:33" ht="14.25" customHeight="1">
      <c r="G25" s="149"/>
      <c r="H25" s="155"/>
      <c r="I25" s="150"/>
      <c r="J25" s="155"/>
      <c r="K25" s="155"/>
      <c r="L25" s="150"/>
      <c r="M25" s="151"/>
      <c r="N25" s="152"/>
      <c r="O25" s="155"/>
      <c r="P25" s="148"/>
      <c r="Q25" s="148"/>
      <c r="R25" s="148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48"/>
      <c r="AD25" s="155"/>
      <c r="AE25" s="155"/>
      <c r="AF25" s="148"/>
      <c r="AG25" s="148"/>
    </row>
    <row r="26" spans="7:33" ht="14.25" customHeight="1">
      <c r="G26" s="149"/>
      <c r="H26" s="155"/>
      <c r="I26" s="150"/>
      <c r="J26" s="155"/>
      <c r="K26" s="155"/>
      <c r="L26" s="150"/>
      <c r="M26" s="151"/>
      <c r="N26" s="152"/>
      <c r="O26" s="155"/>
      <c r="P26" s="148"/>
      <c r="Q26" s="148"/>
      <c r="R26" s="148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48"/>
      <c r="AD26" s="155"/>
      <c r="AE26" s="155"/>
      <c r="AF26" s="148"/>
      <c r="AG26" s="148"/>
    </row>
    <row r="27" spans="7:33" ht="14.25" customHeight="1">
      <c r="G27" s="149"/>
      <c r="H27" s="155"/>
      <c r="I27" s="150"/>
      <c r="J27" s="155"/>
      <c r="K27" s="155"/>
      <c r="L27" s="150"/>
      <c r="M27" s="151"/>
      <c r="N27" s="152"/>
      <c r="O27" s="155"/>
      <c r="P27" s="148"/>
      <c r="Q27" s="148"/>
      <c r="R27" s="14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48"/>
      <c r="AD27" s="155"/>
      <c r="AE27" s="155"/>
      <c r="AF27" s="148"/>
      <c r="AG27" s="148"/>
    </row>
    <row r="28" spans="7:33" ht="14.25" customHeight="1">
      <c r="G28" s="149"/>
      <c r="H28" s="155"/>
      <c r="I28" s="150"/>
      <c r="J28" s="155"/>
      <c r="K28" s="155"/>
      <c r="L28" s="150"/>
      <c r="M28" s="151"/>
      <c r="N28" s="152"/>
      <c r="O28" s="155"/>
      <c r="P28" s="148"/>
      <c r="Q28" s="148"/>
      <c r="R28" s="148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48"/>
      <c r="AD28" s="155"/>
      <c r="AE28" s="155"/>
      <c r="AF28" s="148"/>
      <c r="AG28" s="148"/>
    </row>
    <row r="29" spans="7:33" ht="15" customHeight="1">
      <c r="G29" s="149"/>
      <c r="H29" s="155"/>
      <c r="I29" s="150"/>
      <c r="J29" s="155"/>
      <c r="K29" s="155"/>
      <c r="L29" s="150"/>
      <c r="M29" s="151"/>
      <c r="N29" s="152"/>
      <c r="O29" s="155"/>
      <c r="P29" s="148"/>
      <c r="Q29" s="148"/>
      <c r="R29" s="14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48"/>
      <c r="AD29" s="155"/>
      <c r="AE29" s="155"/>
      <c r="AF29" s="148"/>
      <c r="AG29" s="148"/>
    </row>
    <row r="30" spans="7:33" ht="12.75">
      <c r="G30" s="149"/>
      <c r="H30" s="152"/>
      <c r="I30" s="150"/>
      <c r="J30" s="153"/>
      <c r="K30" s="153"/>
      <c r="L30" s="150"/>
      <c r="M30" s="151"/>
      <c r="N30" s="152"/>
      <c r="O30" s="148"/>
      <c r="P30" s="148"/>
      <c r="Q30" s="148"/>
      <c r="R30" s="148"/>
      <c r="S30" s="154"/>
      <c r="T30" s="148"/>
      <c r="U30" s="148"/>
      <c r="V30" s="152"/>
      <c r="W30" s="148"/>
      <c r="X30" s="148"/>
      <c r="Y30" s="148"/>
      <c r="Z30" s="155"/>
      <c r="AA30" s="155"/>
      <c r="AB30" s="155"/>
      <c r="AC30" s="148"/>
      <c r="AD30" s="155"/>
      <c r="AE30" s="155"/>
      <c r="AF30" s="148"/>
      <c r="AG30" s="148"/>
    </row>
    <row r="31" spans="7:33" ht="14.25" customHeight="1">
      <c r="G31" s="149"/>
      <c r="H31" s="152"/>
      <c r="I31" s="150"/>
      <c r="J31" s="153"/>
      <c r="K31" s="153"/>
      <c r="L31" s="150"/>
      <c r="M31" s="151"/>
      <c r="N31" s="152"/>
      <c r="O31" s="148"/>
      <c r="P31" s="148"/>
      <c r="Q31" s="148"/>
      <c r="R31" s="148"/>
      <c r="S31" s="154"/>
      <c r="T31" s="148"/>
      <c r="U31" s="148"/>
      <c r="V31" s="152"/>
      <c r="W31" s="148"/>
      <c r="X31" s="148"/>
      <c r="Y31" s="148"/>
      <c r="Z31" s="148"/>
      <c r="AA31" s="156"/>
      <c r="AB31" s="156"/>
      <c r="AC31" s="148"/>
      <c r="AD31" s="148"/>
      <c r="AE31" s="145"/>
      <c r="AF31" s="148"/>
      <c r="AG31" s="148"/>
    </row>
    <row r="32" spans="7:33" ht="14.25" customHeight="1">
      <c r="G32" s="149"/>
      <c r="H32" s="152"/>
      <c r="I32" s="150"/>
      <c r="J32" s="153"/>
      <c r="K32" s="153"/>
      <c r="L32" s="150"/>
      <c r="M32" s="151"/>
      <c r="N32" s="152"/>
      <c r="O32" s="148"/>
      <c r="P32" s="148"/>
      <c r="Q32" s="148"/>
      <c r="R32" s="148"/>
      <c r="S32" s="154"/>
      <c r="T32" s="148"/>
      <c r="U32" s="148"/>
      <c r="V32" s="152"/>
      <c r="W32" s="148"/>
      <c r="X32" s="148"/>
      <c r="Y32" s="148"/>
      <c r="Z32" s="148"/>
      <c r="AA32" s="156"/>
      <c r="AB32" s="156"/>
      <c r="AC32" s="148"/>
      <c r="AD32" s="148"/>
      <c r="AE32" s="145"/>
      <c r="AF32" s="148"/>
      <c r="AG32" s="148"/>
    </row>
    <row r="33" spans="7:33" ht="14.25" customHeight="1">
      <c r="G33" s="149"/>
      <c r="H33" s="152"/>
      <c r="I33" s="150"/>
      <c r="J33" s="153"/>
      <c r="K33" s="153"/>
      <c r="L33" s="150"/>
      <c r="M33" s="151"/>
      <c r="N33" s="152"/>
      <c r="O33" s="148"/>
      <c r="P33" s="148"/>
      <c r="Q33" s="148"/>
      <c r="R33" s="148"/>
      <c r="S33" s="154"/>
      <c r="T33" s="148"/>
      <c r="U33" s="148"/>
      <c r="V33" s="152"/>
      <c r="W33" s="148"/>
      <c r="X33" s="148"/>
      <c r="Y33" s="148"/>
      <c r="Z33" s="148"/>
      <c r="AA33" s="156"/>
      <c r="AB33" s="156"/>
      <c r="AC33" s="148"/>
      <c r="AD33" s="148"/>
      <c r="AE33" s="145"/>
      <c r="AF33" s="148"/>
      <c r="AG33" s="148"/>
    </row>
    <row r="34" spans="7:33" ht="14.25" customHeight="1">
      <c r="G34" s="149"/>
      <c r="H34" s="152"/>
      <c r="I34" s="150"/>
      <c r="J34" s="153"/>
      <c r="K34" s="153"/>
      <c r="L34" s="150"/>
      <c r="M34" s="151"/>
      <c r="N34" s="152"/>
      <c r="O34" s="148"/>
      <c r="P34" s="148"/>
      <c r="Q34" s="148"/>
      <c r="R34" s="148"/>
      <c r="S34" s="154"/>
      <c r="T34" s="148"/>
      <c r="U34" s="148"/>
      <c r="V34" s="152"/>
      <c r="W34" s="148"/>
      <c r="X34" s="148"/>
      <c r="Y34" s="148"/>
      <c r="Z34" s="148"/>
      <c r="AA34" s="156"/>
      <c r="AB34" s="156"/>
      <c r="AC34" s="148"/>
      <c r="AD34" s="148"/>
      <c r="AE34" s="145"/>
      <c r="AF34" s="148"/>
      <c r="AG34" s="148"/>
    </row>
    <row r="35" spans="7:33" ht="12.75" customHeight="1">
      <c r="G35" s="149"/>
      <c r="H35" s="152"/>
      <c r="I35" s="150"/>
      <c r="J35" s="153"/>
      <c r="K35" s="153"/>
      <c r="L35" s="150"/>
      <c r="M35" s="151"/>
      <c r="N35" s="152"/>
      <c r="O35" s="148"/>
      <c r="P35" s="148"/>
      <c r="Q35" s="148"/>
      <c r="R35" s="148"/>
      <c r="S35" s="154"/>
      <c r="T35" s="148"/>
      <c r="U35" s="148"/>
      <c r="V35" s="152"/>
      <c r="W35" s="148"/>
      <c r="X35" s="148"/>
      <c r="Y35" s="148"/>
      <c r="Z35" s="148"/>
      <c r="AA35" s="156"/>
      <c r="AB35" s="156"/>
      <c r="AC35" s="148"/>
      <c r="AD35" s="148"/>
      <c r="AE35" s="145"/>
      <c r="AF35" s="148"/>
      <c r="AG35" s="148"/>
    </row>
    <row r="36" spans="7:33" ht="12.75" customHeight="1">
      <c r="G36" s="149"/>
      <c r="H36" s="152"/>
      <c r="I36" s="150"/>
      <c r="J36" s="153"/>
      <c r="K36" s="153"/>
      <c r="L36" s="150"/>
      <c r="M36" s="151"/>
      <c r="N36" s="152"/>
      <c r="O36" s="148"/>
      <c r="P36" s="148"/>
      <c r="Q36" s="148"/>
      <c r="R36" s="148"/>
      <c r="S36" s="154"/>
      <c r="T36" s="148"/>
      <c r="U36" s="148"/>
      <c r="V36" s="152"/>
      <c r="W36" s="148"/>
      <c r="X36" s="148"/>
      <c r="Y36" s="148"/>
      <c r="Z36" s="148"/>
      <c r="AA36" s="156"/>
      <c r="AB36" s="156"/>
      <c r="AC36" s="148"/>
      <c r="AD36" s="148"/>
      <c r="AE36" s="145"/>
      <c r="AF36" s="148"/>
      <c r="AG36" s="148"/>
    </row>
    <row r="37" spans="7:33" ht="12.75" customHeight="1">
      <c r="G37" s="149"/>
      <c r="H37" s="152"/>
      <c r="I37" s="150"/>
      <c r="J37" s="153"/>
      <c r="K37" s="153"/>
      <c r="L37" s="150"/>
      <c r="M37" s="151"/>
      <c r="N37" s="152"/>
      <c r="O37" s="148"/>
      <c r="P37" s="148"/>
      <c r="Q37" s="148"/>
      <c r="R37" s="148"/>
      <c r="S37" s="154"/>
      <c r="T37" s="148"/>
      <c r="U37" s="148"/>
      <c r="V37" s="152"/>
      <c r="W37" s="148"/>
      <c r="X37" s="148"/>
      <c r="Y37" s="148"/>
      <c r="Z37" s="148"/>
      <c r="AA37" s="156"/>
      <c r="AB37" s="156"/>
      <c r="AC37" s="148"/>
      <c r="AD37" s="148"/>
      <c r="AE37" s="145"/>
      <c r="AF37" s="148"/>
      <c r="AG37" s="148"/>
    </row>
  </sheetData>
  <sheetProtection/>
  <mergeCells count="4">
    <mergeCell ref="AF2:AF3"/>
    <mergeCell ref="J2:K2"/>
    <mergeCell ref="P2:S2"/>
    <mergeCell ref="W2:Y2"/>
  </mergeCells>
  <printOptions/>
  <pageMargins left="0.25" right="0.25" top="0.5" bottom="0.75" header="0.5" footer="0.5"/>
  <pageSetup fitToHeight="2" fitToWidth="1" horizontalDpi="600" verticalDpi="600" orientation="landscape" paperSize="3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zoomScale="90" zoomScaleNormal="90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E13" sqref="E13"/>
    </sheetView>
  </sheetViews>
  <sheetFormatPr defaultColWidth="9.140625" defaultRowHeight="12.75"/>
  <cols>
    <col min="1" max="1" width="38.7109375" style="18" customWidth="1"/>
    <col min="2" max="2" width="5.421875" style="16" customWidth="1"/>
    <col min="3" max="3" width="3.8515625" style="28" customWidth="1"/>
    <col min="4" max="4" width="4.57421875" style="16" hidden="1" customWidth="1"/>
    <col min="5" max="5" width="9.8515625" style="5" customWidth="1"/>
    <col min="6" max="6" width="11.00390625" style="5" customWidth="1"/>
    <col min="7" max="7" width="8.8515625" style="120" customWidth="1"/>
    <col min="8" max="8" width="11.00390625" style="5" customWidth="1"/>
    <col min="9" max="9" width="8.57421875" style="8" customWidth="1"/>
    <col min="10" max="11" width="8.7109375" style="43" hidden="1" customWidth="1"/>
    <col min="12" max="12" width="11.57421875" style="8" customWidth="1"/>
    <col min="13" max="13" width="8.421875" style="9" customWidth="1"/>
    <col min="14" max="14" width="9.8515625" style="5" customWidth="1"/>
    <col min="15" max="15" width="12.57421875" style="2" customWidth="1"/>
    <col min="16" max="17" width="10.57421875" style="2" customWidth="1"/>
    <col min="18" max="18" width="10.421875" style="2" customWidth="1"/>
    <col min="19" max="19" width="10.00390625" style="93" customWidth="1"/>
    <col min="20" max="20" width="11.57421875" style="2" customWidth="1"/>
    <col min="21" max="21" width="9.140625" style="2" customWidth="1"/>
    <col min="22" max="22" width="12.00390625" style="5" customWidth="1"/>
    <col min="23" max="23" width="10.57421875" style="2" customWidth="1"/>
    <col min="24" max="24" width="12.8515625" style="2" customWidth="1"/>
    <col min="25" max="25" width="9.421875" style="2" hidden="1" customWidth="1"/>
    <col min="26" max="26" width="10.57421875" style="2" bestFit="1" customWidth="1"/>
    <col min="27" max="30" width="11.57421875" style="2" customWidth="1"/>
    <col min="31" max="31" width="9.140625" style="2" customWidth="1"/>
    <col min="32" max="32" width="2.00390625" style="3" customWidth="1"/>
    <col min="33" max="33" width="2.8515625" style="2" customWidth="1"/>
    <col min="34" max="16384" width="9.140625" style="2" customWidth="1"/>
  </cols>
  <sheetData>
    <row r="1" spans="1:32" s="10" customFormat="1" ht="31.5" customHeight="1" hidden="1">
      <c r="A1" s="16" t="s">
        <v>12</v>
      </c>
      <c r="B1" s="16"/>
      <c r="C1" s="28"/>
      <c r="D1" s="16"/>
      <c r="E1" s="11" t="s">
        <v>19</v>
      </c>
      <c r="F1" s="11" t="s">
        <v>19</v>
      </c>
      <c r="G1" s="114" t="s">
        <v>20</v>
      </c>
      <c r="H1" s="11" t="s">
        <v>19</v>
      </c>
      <c r="I1" s="12" t="s">
        <v>21</v>
      </c>
      <c r="J1" s="11"/>
      <c r="K1" s="11"/>
      <c r="L1" s="12"/>
      <c r="M1" s="13" t="s">
        <v>22</v>
      </c>
      <c r="N1" s="11" t="s">
        <v>19</v>
      </c>
      <c r="O1" s="10" t="s">
        <v>23</v>
      </c>
      <c r="P1" s="10" t="s">
        <v>27</v>
      </c>
      <c r="R1" s="19"/>
      <c r="S1" s="96"/>
      <c r="T1" s="15" t="s">
        <v>28</v>
      </c>
      <c r="V1" s="11" t="s">
        <v>18</v>
      </c>
      <c r="AA1" s="14" t="s">
        <v>24</v>
      </c>
      <c r="AB1" s="14"/>
      <c r="AC1" s="10" t="s">
        <v>25</v>
      </c>
      <c r="AE1" s="14" t="s">
        <v>26</v>
      </c>
      <c r="AF1" s="22"/>
    </row>
    <row r="2" spans="1:32" s="10" customFormat="1" ht="13.5">
      <c r="A2" s="46">
        <v>43008</v>
      </c>
      <c r="B2" s="46"/>
      <c r="C2" s="47"/>
      <c r="D2" s="48"/>
      <c r="E2" s="90"/>
      <c r="F2" s="90"/>
      <c r="G2" s="115"/>
      <c r="H2" s="49"/>
      <c r="I2" s="50"/>
      <c r="J2" s="51"/>
      <c r="K2" s="51" t="s">
        <v>43</v>
      </c>
      <c r="L2" s="50"/>
      <c r="M2" s="52"/>
      <c r="N2" s="90"/>
      <c r="O2" s="53"/>
      <c r="P2" s="137" t="s">
        <v>34</v>
      </c>
      <c r="Q2" s="137"/>
      <c r="R2" s="137"/>
      <c r="S2" s="138"/>
      <c r="T2" s="59"/>
      <c r="U2" s="126" t="s">
        <v>37</v>
      </c>
      <c r="V2" s="61"/>
      <c r="W2" s="139" t="s">
        <v>32</v>
      </c>
      <c r="X2" s="137"/>
      <c r="Y2" s="137"/>
      <c r="Z2" s="138"/>
      <c r="AA2" s="54"/>
      <c r="AB2" s="54"/>
      <c r="AC2" s="54"/>
      <c r="AD2" s="54"/>
      <c r="AE2" s="54"/>
      <c r="AF2" s="54"/>
    </row>
    <row r="3" spans="1:32" s="1" customFormat="1" ht="13.5" customHeight="1">
      <c r="A3" s="48"/>
      <c r="B3" s="48"/>
      <c r="C3" s="47"/>
      <c r="D3" s="48"/>
      <c r="E3" s="101" t="s">
        <v>60</v>
      </c>
      <c r="F3" s="102" t="s">
        <v>3</v>
      </c>
      <c r="G3" s="116" t="s">
        <v>14</v>
      </c>
      <c r="H3" s="103" t="s">
        <v>44</v>
      </c>
      <c r="I3" s="104" t="s">
        <v>3</v>
      </c>
      <c r="J3" s="57" t="s">
        <v>40</v>
      </c>
      <c r="K3" s="57" t="s">
        <v>40</v>
      </c>
      <c r="L3" s="106" t="s">
        <v>31</v>
      </c>
      <c r="M3" s="107" t="s">
        <v>3</v>
      </c>
      <c r="N3" s="56"/>
      <c r="O3" s="58" t="s">
        <v>38</v>
      </c>
      <c r="P3" s="62"/>
      <c r="Q3" s="62"/>
      <c r="R3" s="62"/>
      <c r="S3" s="109" t="s">
        <v>9</v>
      </c>
      <c r="T3" s="59"/>
      <c r="U3" s="60"/>
      <c r="V3" s="61"/>
      <c r="W3" s="113">
        <v>1.23</v>
      </c>
      <c r="X3" s="62" t="s">
        <v>39</v>
      </c>
      <c r="Y3" s="124" t="s">
        <v>62</v>
      </c>
      <c r="Z3" s="61"/>
      <c r="AA3" s="124" t="s">
        <v>46</v>
      </c>
      <c r="AB3" s="124"/>
      <c r="AC3" s="101" t="s">
        <v>8</v>
      </c>
      <c r="AD3" s="124" t="s">
        <v>46</v>
      </c>
      <c r="AE3" s="124" t="s">
        <v>0</v>
      </c>
      <c r="AF3" s="55"/>
    </row>
    <row r="4" spans="1:32" s="1" customFormat="1" ht="13.5" customHeight="1">
      <c r="A4" s="63" t="s">
        <v>0</v>
      </c>
      <c r="B4" s="63" t="s">
        <v>52</v>
      </c>
      <c r="C4" s="100" t="s">
        <v>29</v>
      </c>
      <c r="D4" s="63" t="s">
        <v>30</v>
      </c>
      <c r="E4" s="102" t="s">
        <v>61</v>
      </c>
      <c r="F4" s="102" t="s">
        <v>2</v>
      </c>
      <c r="G4" s="116" t="s">
        <v>15</v>
      </c>
      <c r="H4" s="103" t="s">
        <v>4</v>
      </c>
      <c r="I4" s="105" t="s">
        <v>16</v>
      </c>
      <c r="J4" s="57" t="s">
        <v>42</v>
      </c>
      <c r="K4" s="57" t="s">
        <v>41</v>
      </c>
      <c r="L4" s="106" t="s">
        <v>16</v>
      </c>
      <c r="M4" s="107" t="s">
        <v>17</v>
      </c>
      <c r="N4" s="56" t="s">
        <v>6</v>
      </c>
      <c r="O4" s="125" t="s">
        <v>36</v>
      </c>
      <c r="P4" s="101" t="s">
        <v>5</v>
      </c>
      <c r="Q4" s="101" t="s">
        <v>11</v>
      </c>
      <c r="R4" s="108" t="s">
        <v>31</v>
      </c>
      <c r="S4" s="110" t="s">
        <v>45</v>
      </c>
      <c r="T4" s="127" t="s">
        <v>10</v>
      </c>
      <c r="U4" s="124" t="s">
        <v>17</v>
      </c>
      <c r="V4" s="125" t="s">
        <v>1</v>
      </c>
      <c r="W4" s="124" t="s">
        <v>7</v>
      </c>
      <c r="X4" s="124" t="s">
        <v>10</v>
      </c>
      <c r="Y4" s="72">
        <v>0.05</v>
      </c>
      <c r="Z4" s="125" t="s">
        <v>45</v>
      </c>
      <c r="AA4" s="124" t="s">
        <v>35</v>
      </c>
      <c r="AB4" s="124" t="s">
        <v>48</v>
      </c>
      <c r="AC4" s="101" t="s">
        <v>9</v>
      </c>
      <c r="AD4" s="124" t="s">
        <v>10</v>
      </c>
      <c r="AE4" s="124" t="s">
        <v>47</v>
      </c>
      <c r="AF4" s="55"/>
    </row>
    <row r="5" spans="1:32" s="3" customFormat="1" ht="26.25" customHeight="1">
      <c r="A5" s="65" t="s">
        <v>63</v>
      </c>
      <c r="B5" s="88" t="s">
        <v>51</v>
      </c>
      <c r="C5" s="39" t="s">
        <v>33</v>
      </c>
      <c r="D5" s="38"/>
      <c r="E5" s="6">
        <v>325475.66</v>
      </c>
      <c r="F5" s="6">
        <v>447338.21</v>
      </c>
      <c r="G5" s="117">
        <v>0.7275829623407308</v>
      </c>
      <c r="H5" s="31">
        <v>563920</v>
      </c>
      <c r="I5" s="68">
        <v>1.2606121887061692</v>
      </c>
      <c r="J5" s="40">
        <v>428081</v>
      </c>
      <c r="K5" s="40">
        <v>495000</v>
      </c>
      <c r="L5" s="37">
        <v>1.1563232192038422</v>
      </c>
      <c r="M5" s="99">
        <v>0.2067346254787913</v>
      </c>
      <c r="N5" s="6">
        <v>355148.15</v>
      </c>
      <c r="O5" s="20">
        <v>55160.03999999998</v>
      </c>
      <c r="P5" s="77">
        <v>84822.92412318497</v>
      </c>
      <c r="Q5" s="7">
        <v>116581.78999999998</v>
      </c>
      <c r="R5" s="7">
        <v>66919</v>
      </c>
      <c r="S5" s="94" t="s">
        <v>49</v>
      </c>
      <c r="T5" s="95">
        <v>2902.031390606222</v>
      </c>
      <c r="U5" s="83">
        <v>0</v>
      </c>
      <c r="V5" s="84">
        <v>11135.440000000002</v>
      </c>
      <c r="W5" s="7">
        <v>458471.5447154472</v>
      </c>
      <c r="X5" s="7">
        <v>105448.45528455282</v>
      </c>
      <c r="Y5" s="111"/>
      <c r="Z5" s="44">
        <v>11133.334715447156</v>
      </c>
      <c r="AA5" s="7">
        <v>153621.41587681504</v>
      </c>
      <c r="AB5" s="7">
        <v>208771.84999999998</v>
      </c>
      <c r="AC5" s="7">
        <v>121862.55000000005</v>
      </c>
      <c r="AD5" s="7">
        <v>86909.29999999993</v>
      </c>
      <c r="AE5" s="79">
        <v>0</v>
      </c>
      <c r="AF5" s="80"/>
    </row>
    <row r="6" spans="1:32" s="3" customFormat="1" ht="26.25" customHeight="1">
      <c r="A6" s="65" t="s">
        <v>64</v>
      </c>
      <c r="B6" s="88" t="s">
        <v>51</v>
      </c>
      <c r="C6" s="39" t="s">
        <v>33</v>
      </c>
      <c r="D6" s="38"/>
      <c r="E6" s="6">
        <v>932550.35</v>
      </c>
      <c r="F6" s="6">
        <v>1023710.92</v>
      </c>
      <c r="G6" s="117">
        <v>0.910950866871675</v>
      </c>
      <c r="H6" s="31">
        <v>1300060.83</v>
      </c>
      <c r="I6" s="68">
        <v>1.2699491668995775</v>
      </c>
      <c r="J6" s="40">
        <v>985000</v>
      </c>
      <c r="K6" s="40">
        <v>1191800</v>
      </c>
      <c r="L6" s="37">
        <v>1.2099492385786803</v>
      </c>
      <c r="M6" s="99">
        <v>0.21256690735001993</v>
      </c>
      <c r="N6" s="6">
        <v>1187647.83</v>
      </c>
      <c r="O6" s="20">
        <v>-3292.410000000149</v>
      </c>
      <c r="P6" s="77">
        <v>251741.19007440942</v>
      </c>
      <c r="Q6" s="7">
        <v>276349.91000000003</v>
      </c>
      <c r="R6" s="7">
        <v>206800</v>
      </c>
      <c r="S6" s="94" t="s">
        <v>49</v>
      </c>
      <c r="T6" s="95">
        <v>2684.455500399461</v>
      </c>
      <c r="U6" s="83">
        <v>0</v>
      </c>
      <c r="V6" s="84">
        <v>9944.29999999993</v>
      </c>
      <c r="W6" s="7">
        <v>1056960.024390244</v>
      </c>
      <c r="X6" s="7">
        <v>243100.80560975615</v>
      </c>
      <c r="Y6" s="111"/>
      <c r="Z6" s="44">
        <v>33249.10439024388</v>
      </c>
      <c r="AA6" s="7">
        <v>115769.28992559068</v>
      </c>
      <c r="AB6" s="7">
        <v>112413</v>
      </c>
      <c r="AC6" s="7">
        <v>91160.57000000007</v>
      </c>
      <c r="AD6" s="7">
        <v>21252.429999999935</v>
      </c>
      <c r="AE6" s="79">
        <v>0</v>
      </c>
      <c r="AF6" s="80"/>
    </row>
    <row r="7" spans="1:33" ht="26.25" customHeight="1">
      <c r="A7" s="65" t="s">
        <v>65</v>
      </c>
      <c r="B7" s="88" t="s">
        <v>51</v>
      </c>
      <c r="C7" s="39" t="s">
        <v>33</v>
      </c>
      <c r="D7" s="38"/>
      <c r="E7" s="6">
        <v>2844089.97</v>
      </c>
      <c r="F7" s="6">
        <v>2844089.97</v>
      </c>
      <c r="G7" s="117">
        <v>1</v>
      </c>
      <c r="H7" s="31">
        <v>3460367</v>
      </c>
      <c r="I7" s="68">
        <v>1.2166868968635334</v>
      </c>
      <c r="J7" s="40">
        <v>2748591</v>
      </c>
      <c r="K7" s="40">
        <v>3469170</v>
      </c>
      <c r="L7" s="37">
        <v>1.2621630500863896</v>
      </c>
      <c r="M7" s="99">
        <v>0.17809585804049102</v>
      </c>
      <c r="N7" s="6">
        <v>3460367</v>
      </c>
      <c r="O7" s="20">
        <v>0</v>
      </c>
      <c r="P7" s="77">
        <v>616277.0299999998</v>
      </c>
      <c r="Q7" s="7">
        <v>616277.0299999998</v>
      </c>
      <c r="R7" s="7">
        <v>720579</v>
      </c>
      <c r="S7" s="94">
        <v>-104301.9700000002</v>
      </c>
      <c r="T7" s="95">
        <v>-19405.301411360386</v>
      </c>
      <c r="U7" s="83">
        <v>-0.005466336282684642</v>
      </c>
      <c r="V7" s="84">
        <v>16737.150000000373</v>
      </c>
      <c r="W7" s="7">
        <v>2813306.5040650405</v>
      </c>
      <c r="X7" s="7">
        <v>647060.4959349595</v>
      </c>
      <c r="Y7" s="111"/>
      <c r="Z7" s="44">
        <v>-30783.465934959706</v>
      </c>
      <c r="AA7" s="7">
        <v>0</v>
      </c>
      <c r="AB7" s="7">
        <v>0</v>
      </c>
      <c r="AC7" s="7">
        <v>0</v>
      </c>
      <c r="AD7" s="7">
        <v>0</v>
      </c>
      <c r="AE7" s="79">
        <v>0</v>
      </c>
      <c r="AF7" s="80"/>
      <c r="AG7" s="5"/>
    </row>
    <row r="8" spans="1:34" s="5" customFormat="1" ht="26.25" customHeight="1" thickBot="1">
      <c r="A8" s="66"/>
      <c r="B8" s="89"/>
      <c r="C8" s="29"/>
      <c r="D8" s="33"/>
      <c r="E8" s="25"/>
      <c r="F8" s="25"/>
      <c r="G8" s="118"/>
      <c r="H8" s="32"/>
      <c r="I8" s="69"/>
      <c r="J8" s="41"/>
      <c r="K8" s="41"/>
      <c r="L8" s="35"/>
      <c r="M8" s="36"/>
      <c r="N8" s="25"/>
      <c r="O8" s="34"/>
      <c r="P8" s="78"/>
      <c r="Q8" s="27"/>
      <c r="R8" s="26"/>
      <c r="S8" s="97"/>
      <c r="T8" s="85"/>
      <c r="U8" s="86"/>
      <c r="V8" s="87"/>
      <c r="W8" s="26"/>
      <c r="X8" s="26"/>
      <c r="Y8" s="112">
        <v>0</v>
      </c>
      <c r="Z8" s="45"/>
      <c r="AA8" s="26"/>
      <c r="AB8" s="26"/>
      <c r="AC8" s="26"/>
      <c r="AD8" s="26"/>
      <c r="AE8" s="81"/>
      <c r="AF8" s="82"/>
      <c r="AG8" s="2"/>
      <c r="AH8" s="2"/>
    </row>
    <row r="9" spans="1:32" ht="13.5" thickTop="1">
      <c r="A9" s="67"/>
      <c r="B9" s="63"/>
      <c r="C9" s="70"/>
      <c r="D9" s="63"/>
      <c r="E9" s="71"/>
      <c r="F9" s="71">
        <f>SUM(F5:F8)</f>
        <v>4315139.100000001</v>
      </c>
      <c r="G9" s="73"/>
      <c r="H9" s="71">
        <f>SUM(H5:H8)</f>
        <v>5324347.83</v>
      </c>
      <c r="I9" s="64">
        <f>H9/F9</f>
        <v>1.2338762914966053</v>
      </c>
      <c r="J9" s="57"/>
      <c r="K9" s="57"/>
      <c r="L9" s="64"/>
      <c r="M9" s="73">
        <f>(H9-F9)/H9</f>
        <v>0.18954598050743793</v>
      </c>
      <c r="N9" s="71"/>
      <c r="O9" s="74">
        <f>SUM(O5:O8)</f>
        <v>51867.62999999983</v>
      </c>
      <c r="P9" s="74">
        <f>SUM(P5:P8)</f>
        <v>952841.1441975941</v>
      </c>
      <c r="Q9" s="74"/>
      <c r="R9" s="74"/>
      <c r="S9" s="75">
        <f>SUM(S5:S8)</f>
        <v>-104301.9700000002</v>
      </c>
      <c r="T9" s="75">
        <f>SUM(T5:T8)</f>
        <v>-13818.814520354703</v>
      </c>
      <c r="U9" s="76"/>
      <c r="V9" s="71"/>
      <c r="W9" s="74"/>
      <c r="X9" s="74"/>
      <c r="Y9" s="74"/>
      <c r="Z9" s="74">
        <f>SUM(Z5:Z8)</f>
        <v>13598.973170731333</v>
      </c>
      <c r="AA9" s="74">
        <f>SUM(AA5:AA8)</f>
        <v>269390.7058024057</v>
      </c>
      <c r="AB9" s="74">
        <f>SUM(AB5:AB8)</f>
        <v>321184.85</v>
      </c>
      <c r="AC9" s="74">
        <f>SUM(AC5:AC8)</f>
        <v>213023.1200000001</v>
      </c>
      <c r="AD9" s="74">
        <f>SUM(AD5:AD8)</f>
        <v>108161.72999999986</v>
      </c>
      <c r="AE9" s="76"/>
      <c r="AF9" s="2"/>
    </row>
    <row r="10" spans="1:31" ht="12.75">
      <c r="A10" s="17"/>
      <c r="B10" s="21"/>
      <c r="C10" s="30"/>
      <c r="D10" s="21"/>
      <c r="E10" s="4"/>
      <c r="F10" s="4"/>
      <c r="G10" s="119"/>
      <c r="H10" s="4"/>
      <c r="I10" s="23"/>
      <c r="J10" s="42"/>
      <c r="K10" s="42"/>
      <c r="L10" s="23"/>
      <c r="M10" s="24"/>
      <c r="N10" s="4"/>
      <c r="O10" s="3"/>
      <c r="P10" s="3"/>
      <c r="Q10" s="3"/>
      <c r="R10" s="3"/>
      <c r="S10" s="98"/>
      <c r="T10" s="3"/>
      <c r="U10" s="3"/>
      <c r="V10" s="4"/>
      <c r="W10" s="3"/>
      <c r="X10" s="3"/>
      <c r="Y10" s="3"/>
      <c r="Z10" s="3"/>
      <c r="AA10" s="3" t="s">
        <v>53</v>
      </c>
      <c r="AB10" s="91">
        <v>6940899.249887934</v>
      </c>
      <c r="AC10" s="92">
        <v>0.3055844976158917</v>
      </c>
      <c r="AD10" s="92"/>
      <c r="AE10" s="3"/>
    </row>
  </sheetData>
  <sheetProtection/>
  <mergeCells count="2">
    <mergeCell ref="P2:S2"/>
    <mergeCell ref="W2:Z2"/>
  </mergeCells>
  <printOptions/>
  <pageMargins left="0.25" right="0.25" top="0.5" bottom="0.75" header="0.5" footer="0.5"/>
  <pageSetup fitToHeight="2" fitToWidth="1" horizontalDpi="600" verticalDpi="600" orientation="landscape" paperSize="3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Glass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Bush</dc:creator>
  <cp:keywords/>
  <dc:description/>
  <cp:lastModifiedBy>Cory Thacker</cp:lastModifiedBy>
  <cp:lastPrinted>2017-09-25T15:41:27Z</cp:lastPrinted>
  <dcterms:created xsi:type="dcterms:W3CDTF">2009-06-16T17:45:01Z</dcterms:created>
  <dcterms:modified xsi:type="dcterms:W3CDTF">2018-09-06T15:25:46Z</dcterms:modified>
  <cp:category/>
  <cp:version/>
  <cp:contentType/>
  <cp:contentStatus/>
</cp:coreProperties>
</file>